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2"/>
  </bookViews>
  <sheets>
    <sheet name="Balance Sheet" sheetId="1" r:id="rId1"/>
    <sheet name="Income Statement" sheetId="2" r:id="rId2"/>
    <sheet name="Ratios" sheetId="3" r:id="rId3"/>
  </sheets>
  <definedNames/>
  <calcPr fullCalcOnLoad="1"/>
</workbook>
</file>

<file path=xl/sharedStrings.xml><?xml version="1.0" encoding="utf-8"?>
<sst xmlns="http://schemas.openxmlformats.org/spreadsheetml/2006/main" count="76" uniqueCount="73">
  <si>
    <t>Balance Sheet for XYZ</t>
  </si>
  <si>
    <t>Assets</t>
  </si>
  <si>
    <t>Cash &amp; Cash Equivalents</t>
  </si>
  <si>
    <t>Memberships Receivable</t>
  </si>
  <si>
    <t>Accounts Receivable</t>
  </si>
  <si>
    <t>Pledges Receivable</t>
  </si>
  <si>
    <t>Prepaid Insurance</t>
  </si>
  <si>
    <t>Due From/(To) Endowment</t>
  </si>
  <si>
    <t>Property &amp; Equipment, net of accumulated depreciation</t>
  </si>
  <si>
    <t>Total Assets</t>
  </si>
  <si>
    <t>Current Year</t>
  </si>
  <si>
    <t>Last Year</t>
  </si>
  <si>
    <t>Liabilities</t>
  </si>
  <si>
    <t>Accrued Vacation Pay</t>
  </si>
  <si>
    <t>Accounts Payable</t>
  </si>
  <si>
    <t>Bonds Payable</t>
  </si>
  <si>
    <t>Accrued Payroll</t>
  </si>
  <si>
    <t>Deferred Membership Income</t>
  </si>
  <si>
    <t>Deferred Program Income</t>
  </si>
  <si>
    <t>Total Liabilities</t>
  </si>
  <si>
    <t>Net Assets</t>
  </si>
  <si>
    <t>Unrestricted:</t>
  </si>
  <si>
    <t>Fund  Balance</t>
  </si>
  <si>
    <t>Designated Funds</t>
  </si>
  <si>
    <t>Expended for Property &amp; Equipment</t>
  </si>
  <si>
    <t>Temporarily Restricted:</t>
  </si>
  <si>
    <t>Project Funds</t>
  </si>
  <si>
    <t>Total Net Assets</t>
  </si>
  <si>
    <t>Total Liabilities &amp; Net Assets</t>
  </si>
  <si>
    <t>Statement of Revenues &amp; Expenditures, XYZ</t>
  </si>
  <si>
    <t>Fund I:  Operating</t>
  </si>
  <si>
    <t>Actual</t>
  </si>
  <si>
    <t>Budget</t>
  </si>
  <si>
    <t>Variance</t>
  </si>
  <si>
    <t>Contributions</t>
  </si>
  <si>
    <t>United Way</t>
  </si>
  <si>
    <t>Grants</t>
  </si>
  <si>
    <t>Membership Dues</t>
  </si>
  <si>
    <t>Program Fees</t>
  </si>
  <si>
    <t>Investment Income</t>
  </si>
  <si>
    <t>Fundraisers</t>
  </si>
  <si>
    <t>Expense Accounts</t>
  </si>
  <si>
    <t>Salaries/Wages</t>
  </si>
  <si>
    <t>Employee Benefits</t>
  </si>
  <si>
    <t>Payroll Taxes</t>
  </si>
  <si>
    <t>Supplies</t>
  </si>
  <si>
    <t>Office Expenses</t>
  </si>
  <si>
    <t>Utilities</t>
  </si>
  <si>
    <t>Equipment Cost</t>
  </si>
  <si>
    <t>Depreciation</t>
  </si>
  <si>
    <t>Promotion &amp; Printing</t>
  </si>
  <si>
    <t>Travel</t>
  </si>
  <si>
    <t>Dues</t>
  </si>
  <si>
    <t>Interest &amp; Financing</t>
  </si>
  <si>
    <t xml:space="preserve">Capital Campaign </t>
  </si>
  <si>
    <t>Net Income</t>
  </si>
  <si>
    <t>Total Expense</t>
  </si>
  <si>
    <t xml:space="preserve">                 Current Year</t>
  </si>
  <si>
    <t>Revenues</t>
  </si>
  <si>
    <t>Revenue Accounts</t>
  </si>
  <si>
    <t>Ratio Analysis for XYZ</t>
  </si>
  <si>
    <t>Ratio</t>
  </si>
  <si>
    <t>Return on Assets</t>
  </si>
  <si>
    <t>Current Ratio</t>
  </si>
  <si>
    <t>Quick Ratio</t>
  </si>
  <si>
    <t>Days Receivable</t>
  </si>
  <si>
    <t>Days Inventory</t>
  </si>
  <si>
    <t>Turnover</t>
  </si>
  <si>
    <t>Debt/Equity</t>
  </si>
  <si>
    <t>Leverage</t>
  </si>
  <si>
    <t>Debt Service</t>
  </si>
  <si>
    <t>Profit Margin</t>
  </si>
  <si>
    <t>Contracted Services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</si>
</sst>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42" fontId="0" fillId="0" borderId="0" xfId="0" applyNumberFormat="1" applyAlignment="1">
      <alignment/>
    </xf>
    <xf numFmtId="41" fontId="0" fillId="0" borderId="0" xfId="0" applyNumberFormat="1" applyAlignment="1">
      <alignment/>
    </xf>
    <xf numFmtId="41" fontId="0" fillId="0" borderId="4" xfId="0" applyNumberFormat="1" applyFont="1" applyBorder="1" applyAlignment="1">
      <alignment/>
    </xf>
    <xf numFmtId="41" fontId="0" fillId="0" borderId="5" xfId="0" applyNumberFormat="1" applyBorder="1" applyAlignment="1">
      <alignment/>
    </xf>
    <xf numFmtId="41" fontId="0" fillId="0" borderId="6" xfId="0" applyNumberFormat="1" applyFont="1" applyBorder="1" applyAlignment="1">
      <alignment/>
    </xf>
    <xf numFmtId="41" fontId="0" fillId="0" borderId="0" xfId="0" applyNumberFormat="1" applyBorder="1" applyAlignment="1">
      <alignment/>
    </xf>
    <xf numFmtId="41" fontId="0" fillId="0" borderId="0" xfId="0" applyNumberFormat="1" applyFont="1" applyAlignment="1">
      <alignment/>
    </xf>
    <xf numFmtId="41" fontId="0" fillId="0" borderId="4" xfId="0" applyNumberFormat="1" applyBorder="1" applyAlignment="1">
      <alignment/>
    </xf>
    <xf numFmtId="43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2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workbookViewId="0" topLeftCell="A1">
      <selection activeCell="F6" sqref="F6"/>
    </sheetView>
  </sheetViews>
  <sheetFormatPr defaultColWidth="9.140625" defaultRowHeight="12.75"/>
  <cols>
    <col min="1" max="1" width="12.00390625" style="0" customWidth="1"/>
    <col min="2" max="2" width="30.140625" style="0" customWidth="1"/>
    <col min="3" max="3" width="15.8515625" style="0" customWidth="1"/>
    <col min="4" max="4" width="14.57421875" style="0" customWidth="1"/>
  </cols>
  <sheetData>
    <row r="1" ht="12.75">
      <c r="B1" s="1" t="s">
        <v>0</v>
      </c>
    </row>
    <row r="2" spans="3:4" ht="12.75">
      <c r="C2" s="3" t="s">
        <v>10</v>
      </c>
      <c r="D2" s="3" t="s">
        <v>11</v>
      </c>
    </row>
    <row r="3" ht="12.75">
      <c r="A3" s="1" t="s">
        <v>1</v>
      </c>
    </row>
    <row r="4" spans="2:4" ht="12.75">
      <c r="B4" t="s">
        <v>2</v>
      </c>
      <c r="C4" s="4">
        <v>453700</v>
      </c>
      <c r="D4" s="4">
        <v>832797</v>
      </c>
    </row>
    <row r="5" spans="2:4" ht="12.75">
      <c r="B5" t="s">
        <v>3</v>
      </c>
      <c r="C5" s="4">
        <v>573672</v>
      </c>
      <c r="D5" s="4">
        <v>559388</v>
      </c>
    </row>
    <row r="6" spans="2:4" ht="12.75">
      <c r="B6" t="s">
        <v>4</v>
      </c>
      <c r="C6" s="4">
        <v>61922</v>
      </c>
      <c r="D6" s="4">
        <v>10409</v>
      </c>
    </row>
    <row r="7" spans="2:4" ht="12.75">
      <c r="B7" t="s">
        <v>5</v>
      </c>
      <c r="C7" s="4">
        <v>1341284</v>
      </c>
      <c r="D7" s="4">
        <v>1916382</v>
      </c>
    </row>
    <row r="8" spans="2:4" ht="12.75">
      <c r="B8" t="s">
        <v>6</v>
      </c>
      <c r="C8" s="4">
        <v>15460</v>
      </c>
      <c r="D8" s="4">
        <v>22703</v>
      </c>
    </row>
    <row r="9" spans="2:4" ht="12.75">
      <c r="B9" t="s">
        <v>7</v>
      </c>
      <c r="C9" s="4">
        <v>6750</v>
      </c>
      <c r="D9" s="4">
        <v>0</v>
      </c>
    </row>
    <row r="10" spans="2:4" ht="25.5">
      <c r="B10" s="2" t="s">
        <v>8</v>
      </c>
      <c r="C10" s="5">
        <v>8190913</v>
      </c>
      <c r="D10" s="5">
        <v>8323704</v>
      </c>
    </row>
    <row r="11" spans="1:4" ht="13.5" thickBot="1">
      <c r="A11" t="s">
        <v>9</v>
      </c>
      <c r="C11" s="7">
        <f>SUM(C4:C10)</f>
        <v>10643701</v>
      </c>
      <c r="D11" s="7">
        <f>SUM(D4:D10)</f>
        <v>11665383</v>
      </c>
    </row>
    <row r="12" ht="13.5" thickTop="1"/>
    <row r="13" ht="12.75">
      <c r="A13" s="1" t="s">
        <v>12</v>
      </c>
    </row>
    <row r="14" spans="2:4" ht="12.75">
      <c r="B14" t="s">
        <v>16</v>
      </c>
      <c r="C14" s="4">
        <v>47917</v>
      </c>
      <c r="D14" s="4">
        <v>47917</v>
      </c>
    </row>
    <row r="15" spans="2:4" ht="12.75">
      <c r="B15" t="s">
        <v>13</v>
      </c>
      <c r="C15" s="4">
        <v>25955</v>
      </c>
      <c r="D15" s="4">
        <v>25955</v>
      </c>
    </row>
    <row r="16" spans="2:4" ht="12.75">
      <c r="B16" t="s">
        <v>14</v>
      </c>
      <c r="C16" s="4">
        <v>422274</v>
      </c>
      <c r="D16" s="4">
        <v>695334</v>
      </c>
    </row>
    <row r="17" spans="2:4" ht="12.75">
      <c r="B17" t="s">
        <v>15</v>
      </c>
      <c r="C17" s="4">
        <v>2765000</v>
      </c>
      <c r="D17" s="4">
        <v>3365000</v>
      </c>
    </row>
    <row r="18" spans="2:4" ht="12.75">
      <c r="B18" t="s">
        <v>17</v>
      </c>
      <c r="C18" s="4">
        <v>681438</v>
      </c>
      <c r="D18" s="4">
        <v>678187</v>
      </c>
    </row>
    <row r="19" spans="2:4" ht="12.75">
      <c r="B19" t="s">
        <v>18</v>
      </c>
      <c r="C19" s="5">
        <v>14653</v>
      </c>
      <c r="D19" s="5">
        <v>34890</v>
      </c>
    </row>
    <row r="20" spans="1:4" ht="12.75">
      <c r="A20" t="s">
        <v>19</v>
      </c>
      <c r="C20" s="4">
        <f>SUM(C14:C19)</f>
        <v>3957237</v>
      </c>
      <c r="D20" s="4">
        <f>SUM(D14:D19)</f>
        <v>4847283</v>
      </c>
    </row>
    <row r="22" ht="12.75">
      <c r="A22" s="1" t="s">
        <v>20</v>
      </c>
    </row>
    <row r="23" ht="12.75">
      <c r="A23" t="s">
        <v>21</v>
      </c>
    </row>
    <row r="24" spans="2:4" ht="12.75">
      <c r="B24" t="s">
        <v>22</v>
      </c>
      <c r="C24" s="4">
        <v>1253356</v>
      </c>
      <c r="D24" s="4">
        <v>1412634</v>
      </c>
    </row>
    <row r="25" spans="2:4" ht="12.75">
      <c r="B25" t="s">
        <v>23</v>
      </c>
      <c r="C25" s="4">
        <v>76373</v>
      </c>
      <c r="D25" s="4">
        <v>58923</v>
      </c>
    </row>
    <row r="26" spans="2:4" ht="12.75">
      <c r="B26" t="s">
        <v>24</v>
      </c>
      <c r="C26" s="4">
        <v>5321465</v>
      </c>
      <c r="D26" s="4">
        <v>5321465</v>
      </c>
    </row>
    <row r="27" ht="12.75">
      <c r="A27" t="s">
        <v>25</v>
      </c>
    </row>
    <row r="28" spans="2:4" ht="12.75">
      <c r="B28" t="s">
        <v>26</v>
      </c>
      <c r="C28" s="5">
        <v>4318</v>
      </c>
      <c r="D28" s="5">
        <v>22426</v>
      </c>
    </row>
    <row r="29" spans="1:4" ht="12.75">
      <c r="A29" t="s">
        <v>27</v>
      </c>
      <c r="C29" s="4">
        <f>SUM(C24:C28)</f>
        <v>6655512</v>
      </c>
      <c r="D29" s="4">
        <f>SUM(D24:D28)</f>
        <v>6815448</v>
      </c>
    </row>
    <row r="31" spans="1:4" ht="13.5" thickBot="1">
      <c r="A31" s="1" t="s">
        <v>28</v>
      </c>
      <c r="C31" s="6">
        <f>C20+C29</f>
        <v>10612749</v>
      </c>
      <c r="D31" s="6">
        <f>D20+D29</f>
        <v>11662731</v>
      </c>
    </row>
    <row r="32" ht="13.5" thickTop="1"/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selection activeCell="I27" sqref="I27"/>
    </sheetView>
  </sheetViews>
  <sheetFormatPr defaultColWidth="9.140625" defaultRowHeight="12.75"/>
  <cols>
    <col min="1" max="1" width="18.8515625" style="0" customWidth="1"/>
    <col min="2" max="2" width="11.28125" style="0" customWidth="1"/>
    <col min="3" max="3" width="10.7109375" style="0" customWidth="1"/>
    <col min="4" max="4" width="9.57421875" style="0" customWidth="1"/>
    <col min="5" max="5" width="12.57421875" style="0" customWidth="1"/>
    <col min="7" max="7" width="10.28125" style="0" bestFit="1" customWidth="1"/>
  </cols>
  <sheetData>
    <row r="1" ht="12.75">
      <c r="B1" s="1" t="s">
        <v>29</v>
      </c>
    </row>
    <row r="2" ht="12.75">
      <c r="B2" s="1" t="s">
        <v>30</v>
      </c>
    </row>
    <row r="3" ht="12.75">
      <c r="B3" s="3" t="s">
        <v>57</v>
      </c>
    </row>
    <row r="4" spans="1:5" ht="12.75">
      <c r="A4" s="1" t="s">
        <v>59</v>
      </c>
      <c r="B4" s="1" t="s">
        <v>31</v>
      </c>
      <c r="C4" s="1" t="s">
        <v>32</v>
      </c>
      <c r="D4" s="1" t="s">
        <v>33</v>
      </c>
      <c r="E4" s="9" t="s">
        <v>11</v>
      </c>
    </row>
    <row r="5" spans="1:5" ht="12.75">
      <c r="A5" s="8" t="s">
        <v>37</v>
      </c>
      <c r="B5" s="16">
        <v>1148294</v>
      </c>
      <c r="C5" s="16">
        <v>1095762</v>
      </c>
      <c r="D5" s="12">
        <f>B5-C5</f>
        <v>52532</v>
      </c>
      <c r="E5" s="16">
        <v>954117</v>
      </c>
    </row>
    <row r="6" spans="1:5" ht="12.75">
      <c r="A6" s="8" t="s">
        <v>38</v>
      </c>
      <c r="B6" s="16">
        <v>576716</v>
      </c>
      <c r="C6" s="16">
        <v>559505</v>
      </c>
      <c r="D6" s="12">
        <f aca="true" t="shared" si="0" ref="D6:D12">B6-C6</f>
        <v>17211</v>
      </c>
      <c r="E6" s="16">
        <v>455912</v>
      </c>
    </row>
    <row r="7" spans="1:5" ht="12.75">
      <c r="A7" t="s">
        <v>34</v>
      </c>
      <c r="B7" s="11">
        <v>61574</v>
      </c>
      <c r="C7" s="11">
        <v>58291</v>
      </c>
      <c r="D7" s="12">
        <f t="shared" si="0"/>
        <v>3283</v>
      </c>
      <c r="E7" s="11">
        <v>32037</v>
      </c>
    </row>
    <row r="8" spans="1:5" ht="12.75">
      <c r="A8" t="s">
        <v>40</v>
      </c>
      <c r="B8" s="11">
        <v>38167</v>
      </c>
      <c r="C8" s="11">
        <v>36202</v>
      </c>
      <c r="D8" s="12">
        <f t="shared" si="0"/>
        <v>1965</v>
      </c>
      <c r="E8" s="11">
        <v>35157</v>
      </c>
    </row>
    <row r="9" spans="1:5" ht="12.75">
      <c r="A9" t="s">
        <v>35</v>
      </c>
      <c r="B9" s="11">
        <v>156670</v>
      </c>
      <c r="C9" s="11">
        <v>156670</v>
      </c>
      <c r="D9" s="12">
        <f t="shared" si="0"/>
        <v>0</v>
      </c>
      <c r="E9" s="11">
        <v>157234</v>
      </c>
    </row>
    <row r="10" spans="1:5" ht="12.75">
      <c r="A10" t="s">
        <v>36</v>
      </c>
      <c r="B10" s="11">
        <v>49825</v>
      </c>
      <c r="C10" s="11">
        <v>45600</v>
      </c>
      <c r="D10" s="12">
        <f t="shared" si="0"/>
        <v>4225</v>
      </c>
      <c r="E10" s="11">
        <v>49658</v>
      </c>
    </row>
    <row r="11" spans="1:5" ht="12.75">
      <c r="A11" t="s">
        <v>39</v>
      </c>
      <c r="B11" s="11">
        <v>1976</v>
      </c>
      <c r="C11" s="11">
        <v>2500</v>
      </c>
      <c r="D11" s="12">
        <f t="shared" si="0"/>
        <v>-524</v>
      </c>
      <c r="E11" s="11">
        <v>18216</v>
      </c>
    </row>
    <row r="12" spans="1:5" ht="13.5" thickBot="1">
      <c r="A12" t="s">
        <v>54</v>
      </c>
      <c r="B12" s="13">
        <v>132117</v>
      </c>
      <c r="C12" s="13">
        <v>135840</v>
      </c>
      <c r="D12" s="14">
        <f t="shared" si="0"/>
        <v>-3723</v>
      </c>
      <c r="E12" s="13">
        <v>108698</v>
      </c>
    </row>
    <row r="13" spans="1:5" ht="12.75">
      <c r="A13" t="s">
        <v>58</v>
      </c>
      <c r="B13" s="11">
        <f>SUM(B5:B12)</f>
        <v>2165339</v>
      </c>
      <c r="C13" s="11">
        <f>SUM(C5:C12)</f>
        <v>2090370</v>
      </c>
      <c r="D13" s="17">
        <f>SUM(D5:D12)</f>
        <v>74969</v>
      </c>
      <c r="E13" s="11">
        <f>SUM(E5:E12)</f>
        <v>1811029</v>
      </c>
    </row>
    <row r="15" ht="12.75">
      <c r="A15" s="1" t="s">
        <v>41</v>
      </c>
    </row>
    <row r="16" spans="1:5" ht="12.75">
      <c r="A16" t="s">
        <v>42</v>
      </c>
      <c r="B16" s="11">
        <v>1104563</v>
      </c>
      <c r="C16" s="11">
        <v>1026744</v>
      </c>
      <c r="D16" s="12">
        <f>C16-B16</f>
        <v>-77819</v>
      </c>
      <c r="E16" s="11">
        <v>973882</v>
      </c>
    </row>
    <row r="17" spans="1:5" ht="12.75">
      <c r="A17" t="s">
        <v>43</v>
      </c>
      <c r="B17" s="11">
        <v>91039</v>
      </c>
      <c r="C17" s="11">
        <v>97934</v>
      </c>
      <c r="D17" s="12">
        <f aca="true" t="shared" si="1" ref="D17:D29">C17-B17</f>
        <v>6895</v>
      </c>
      <c r="E17" s="11">
        <v>82028</v>
      </c>
    </row>
    <row r="18" spans="1:7" ht="12.75">
      <c r="A18" t="s">
        <v>44</v>
      </c>
      <c r="B18" s="11">
        <v>97267</v>
      </c>
      <c r="C18" s="11">
        <v>90414</v>
      </c>
      <c r="D18" s="12">
        <f t="shared" si="1"/>
        <v>-6853</v>
      </c>
      <c r="E18" s="11">
        <v>85759</v>
      </c>
      <c r="G18" s="18"/>
    </row>
    <row r="19" spans="1:5" ht="12.75">
      <c r="A19" t="s">
        <v>72</v>
      </c>
      <c r="B19" s="11">
        <v>19626</v>
      </c>
      <c r="C19" s="11">
        <v>30422</v>
      </c>
      <c r="D19" s="12">
        <f t="shared" si="1"/>
        <v>10796</v>
      </c>
      <c r="E19" s="11">
        <v>15108</v>
      </c>
    </row>
    <row r="20" spans="1:5" ht="12.75">
      <c r="A20" t="s">
        <v>45</v>
      </c>
      <c r="B20" s="11">
        <v>111994</v>
      </c>
      <c r="C20" s="11">
        <v>118676</v>
      </c>
      <c r="D20" s="12">
        <f t="shared" si="1"/>
        <v>6682</v>
      </c>
      <c r="E20" s="11">
        <v>113956</v>
      </c>
    </row>
    <row r="21" spans="1:5" ht="12.75">
      <c r="A21" t="s">
        <v>46</v>
      </c>
      <c r="B21" s="11">
        <v>26680</v>
      </c>
      <c r="C21" s="11">
        <v>21523</v>
      </c>
      <c r="D21" s="12">
        <f t="shared" si="1"/>
        <v>-5157</v>
      </c>
      <c r="E21" s="11">
        <v>27678</v>
      </c>
    </row>
    <row r="22" spans="1:5" ht="12.75">
      <c r="A22" t="s">
        <v>47</v>
      </c>
      <c r="B22" s="11">
        <v>224862</v>
      </c>
      <c r="C22" s="11">
        <v>225691</v>
      </c>
      <c r="D22" s="12">
        <f t="shared" si="1"/>
        <v>829</v>
      </c>
      <c r="E22" s="11">
        <v>229883</v>
      </c>
    </row>
    <row r="23" spans="1:5" ht="12.75">
      <c r="A23" t="s">
        <v>48</v>
      </c>
      <c r="B23" s="11">
        <v>47360</v>
      </c>
      <c r="C23" s="11">
        <v>42174</v>
      </c>
      <c r="D23" s="12">
        <f t="shared" si="1"/>
        <v>-5186</v>
      </c>
      <c r="E23" s="11">
        <v>41530</v>
      </c>
    </row>
    <row r="24" spans="1:5" ht="12.75">
      <c r="A24" t="s">
        <v>49</v>
      </c>
      <c r="B24" s="11">
        <v>288350</v>
      </c>
      <c r="C24" s="11">
        <v>287500</v>
      </c>
      <c r="D24" s="12">
        <f t="shared" si="1"/>
        <v>-850</v>
      </c>
      <c r="E24" s="11">
        <v>295000</v>
      </c>
    </row>
    <row r="25" spans="1:5" ht="12.75">
      <c r="A25" t="s">
        <v>50</v>
      </c>
      <c r="B25" s="11">
        <v>35700</v>
      </c>
      <c r="C25" s="11">
        <v>32872</v>
      </c>
      <c r="D25" s="12">
        <f t="shared" si="1"/>
        <v>-2828</v>
      </c>
      <c r="E25" s="11">
        <v>36639</v>
      </c>
    </row>
    <row r="26" spans="1:5" ht="12.75">
      <c r="A26" t="s">
        <v>51</v>
      </c>
      <c r="B26" s="11">
        <v>32518</v>
      </c>
      <c r="C26" s="11">
        <v>46718</v>
      </c>
      <c r="D26" s="12">
        <f t="shared" si="1"/>
        <v>14200</v>
      </c>
      <c r="E26" s="11">
        <v>36488</v>
      </c>
    </row>
    <row r="27" spans="1:5" ht="12.75">
      <c r="A27" t="s">
        <v>52</v>
      </c>
      <c r="B27" s="11">
        <v>70069</v>
      </c>
      <c r="C27" s="11">
        <v>64692</v>
      </c>
      <c r="D27" s="12">
        <f t="shared" si="1"/>
        <v>-5377</v>
      </c>
      <c r="E27" s="11">
        <v>61398</v>
      </c>
    </row>
    <row r="28" spans="1:5" ht="13.5" thickBot="1">
      <c r="A28" t="s">
        <v>53</v>
      </c>
      <c r="B28" s="13">
        <v>6450</v>
      </c>
      <c r="C28" s="13">
        <v>3818</v>
      </c>
      <c r="D28" s="14">
        <f t="shared" si="1"/>
        <v>-2632</v>
      </c>
      <c r="E28" s="13">
        <v>3829</v>
      </c>
    </row>
    <row r="29" spans="1:5" ht="12.75">
      <c r="A29" t="s">
        <v>56</v>
      </c>
      <c r="B29" s="15">
        <f>SUM(B16:B28)</f>
        <v>2156478</v>
      </c>
      <c r="C29" s="15">
        <f>SUM(C16:C28)</f>
        <v>2089178</v>
      </c>
      <c r="D29" s="12">
        <f t="shared" si="1"/>
        <v>-67300</v>
      </c>
      <c r="E29" s="15">
        <f>SUM(E16:E28)</f>
        <v>2003178</v>
      </c>
    </row>
    <row r="31" spans="1:5" ht="12.75">
      <c r="A31" s="1" t="s">
        <v>55</v>
      </c>
      <c r="B31" s="10">
        <f>B13-B29</f>
        <v>8861</v>
      </c>
      <c r="C31" s="10">
        <f>C13-C29</f>
        <v>1192</v>
      </c>
      <c r="D31" s="10">
        <f>D13+D29</f>
        <v>7669</v>
      </c>
      <c r="E31" s="10">
        <f>E13-E29</f>
        <v>-192149</v>
      </c>
    </row>
  </sheetData>
  <printOptions/>
  <pageMargins left="0.75" right="0.75" top="1" bottom="1" header="0.5" footer="0.5"/>
  <pageSetup orientation="portrait" paperSize="9"/>
  <ignoredErrors>
    <ignoredError sqref="D29 D3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C13"/>
  <sheetViews>
    <sheetView tabSelected="1" workbookViewId="0" topLeftCell="A1">
      <selection activeCell="E14" sqref="E14"/>
    </sheetView>
  </sheetViews>
  <sheetFormatPr defaultColWidth="9.140625" defaultRowHeight="12.75"/>
  <cols>
    <col min="1" max="1" width="16.8515625" style="0" customWidth="1"/>
    <col min="2" max="2" width="12.28125" style="0" customWidth="1"/>
    <col min="3" max="3" width="10.7109375" style="0" customWidth="1"/>
  </cols>
  <sheetData>
    <row r="1" ht="12.75">
      <c r="B1" s="1" t="s">
        <v>60</v>
      </c>
    </row>
    <row r="3" spans="1:3" ht="12.75">
      <c r="A3" s="3" t="s">
        <v>61</v>
      </c>
      <c r="B3" s="3" t="s">
        <v>10</v>
      </c>
      <c r="C3" s="19" t="s">
        <v>11</v>
      </c>
    </row>
    <row r="4" spans="1:3" ht="12.75">
      <c r="A4" t="s">
        <v>71</v>
      </c>
      <c r="B4" s="20">
        <f>'Income Statement'!B31/'Income Statement'!B13</f>
        <v>0.004092199881866073</v>
      </c>
      <c r="C4" s="20">
        <f>'Income Statement'!E31/'Income Statement'!E13</f>
        <v>-0.10609935014845151</v>
      </c>
    </row>
    <row r="5" spans="1:3" ht="12.75">
      <c r="A5" t="s">
        <v>62</v>
      </c>
      <c r="B5" s="20">
        <f>'Income Statement'!B31/'Balance Sheet'!C11</f>
        <v>0.0008325111725705185</v>
      </c>
      <c r="C5" s="20">
        <f>'Income Statement'!E31/'Balance Sheet'!D11</f>
        <v>-0.016471726646266137</v>
      </c>
    </row>
    <row r="6" spans="1:3" ht="12.75">
      <c r="A6" t="s">
        <v>63</v>
      </c>
      <c r="B6" s="20">
        <f>('Balance Sheet'!C11-'Balance Sheet'!C10)/('Balance Sheet'!C20-'Balance Sheet'!C17)</f>
        <v>2.057299010180023</v>
      </c>
      <c r="C6" s="20">
        <f>('Balance Sheet'!D11-'Balance Sheet'!D10)/('Balance Sheet'!D20-'Balance Sheet'!D17)</f>
        <v>2.2544136308653613</v>
      </c>
    </row>
    <row r="7" spans="1:3" ht="12.75">
      <c r="A7" t="s">
        <v>64</v>
      </c>
      <c r="B7" s="20">
        <f>('Balance Sheet'!C4+'Balance Sheet'!C5+'Balance Sheet'!C6+'Balance Sheet'!C9)/('Balance Sheet'!C20-'Balance Sheet'!C17)</f>
        <v>0.9193172162917272</v>
      </c>
      <c r="C7" s="20">
        <f>('Balance Sheet'!D4+'Balance Sheet'!D5+'Balance Sheet'!D6)/('Balance Sheet'!D20-'Balance Sheet'!D17)</f>
        <v>0.9462390110390526</v>
      </c>
    </row>
    <row r="8" spans="1:3" ht="12.75">
      <c r="A8" t="s">
        <v>65</v>
      </c>
      <c r="B8" s="20">
        <f>'Balance Sheet'!C6/('Income Statement'!B13/365)</f>
        <v>10.43787139103854</v>
      </c>
      <c r="C8" s="20">
        <f>'Balance Sheet'!D6/('Income Statement'!E13/365)</f>
        <v>2.0978598354857927</v>
      </c>
    </row>
    <row r="9" spans="1:3" ht="12.75">
      <c r="A9" t="s">
        <v>66</v>
      </c>
      <c r="B9" s="20">
        <f>('Income Statement'!B20+'Income Statement'!B23)/((SUM('Income Statement'!B20:B28)-'Income Statement'!B24)/365)</f>
        <v>104.6809854706254</v>
      </c>
      <c r="C9" s="20">
        <f>('Income Statement'!E20+'Income Statement'!E23)/((SUM('Income Statement'!E20:E28)-'Income Statement'!E24)/365)</f>
        <v>102.92398816832034</v>
      </c>
    </row>
    <row r="10" spans="1:3" ht="12.75">
      <c r="A10" t="s">
        <v>67</v>
      </c>
      <c r="B10" s="20">
        <f>('Income Statement'!B13)/('Balance Sheet'!C11)</f>
        <v>0.20343854078576615</v>
      </c>
      <c r="C10" s="20">
        <f>'Income Statement'!E13/'Balance Sheet'!D11</f>
        <v>0.15524813887379438</v>
      </c>
    </row>
    <row r="11" spans="1:3" ht="12.75">
      <c r="A11" t="s">
        <v>68</v>
      </c>
      <c r="B11" s="20">
        <f>'Balance Sheet'!C20/'Balance Sheet'!C29</f>
        <v>0.5945804019285068</v>
      </c>
      <c r="C11" s="20">
        <f>'Balance Sheet'!D20/'Balance Sheet'!D29</f>
        <v>0.7112200107755206</v>
      </c>
    </row>
    <row r="12" spans="1:3" ht="12.75">
      <c r="A12" t="s">
        <v>69</v>
      </c>
      <c r="B12" s="20">
        <f>'Balance Sheet'!C11/'Balance Sheet'!C29</f>
        <v>1.5992309832812261</v>
      </c>
      <c r="C12" s="20">
        <f>'Balance Sheet'!D11/'Balance Sheet'!D29</f>
        <v>1.7116091267954798</v>
      </c>
    </row>
    <row r="13" spans="1:3" ht="12.75">
      <c r="A13" t="s">
        <v>70</v>
      </c>
      <c r="B13" s="20">
        <f>('Income Statement'!B24+'Income Statement'!B28+'Income Statement'!B31)/'Income Statement'!B28</f>
        <v>47.07922480620155</v>
      </c>
      <c r="C13" s="20">
        <f>('Income Statement'!E24+'Income Statement'!E28+'Income Statement'!E31)/'Income Statement'!E28</f>
        <v>27.86106032906764</v>
      </c>
    </row>
  </sheetData>
  <printOptions/>
  <pageMargins left="0.75" right="0.75" top="1" bottom="1" header="0.5" footer="0.5"/>
  <pageSetup horizontalDpi="600" verticalDpi="600" orientation="portrait" r:id="rId1"/>
  <ignoredErrors>
    <ignoredError sqref="B9:C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MSU, 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</dc:creator>
  <cp:keywords/>
  <dc:description/>
  <cp:lastModifiedBy>tony</cp:lastModifiedBy>
  <dcterms:created xsi:type="dcterms:W3CDTF">2003-03-26T14:53:38Z</dcterms:created>
  <dcterms:modified xsi:type="dcterms:W3CDTF">2003-03-28T04:14:42Z</dcterms:modified>
  <cp:category/>
  <cp:version/>
  <cp:contentType/>
  <cp:contentStatus/>
</cp:coreProperties>
</file>